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ta Khachapuridze\Desktop\თამთას D\ახლები GITA\2025 წელი\წლიური და კვარტალური ფორმები\საიტზე განსათავსებელი ინფ\II კვარტალი\"/>
    </mc:Choice>
  </mc:AlternateContent>
  <xr:revisionPtr revIDLastSave="0" documentId="13_ncr:1_{A1557080-FEF4-47AD-81D6-D3BCB4EBDC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G15" i="1"/>
  <c r="I21" i="1"/>
  <c r="G21" i="1"/>
  <c r="I16" i="1"/>
  <c r="I19" i="1"/>
  <c r="G19" i="1"/>
  <c r="F19" i="1" s="1"/>
  <c r="G16" i="1"/>
  <c r="F16" i="1" s="1"/>
  <c r="F21" i="1"/>
  <c r="I7" i="1"/>
  <c r="I6" i="1"/>
  <c r="I9" i="1"/>
  <c r="I8" i="1"/>
  <c r="I11" i="1"/>
  <c r="H16" i="1"/>
  <c r="I22" i="1"/>
  <c r="G22" i="1"/>
  <c r="E21" i="1"/>
  <c r="E15" i="1"/>
  <c r="D6" i="1"/>
  <c r="D15" i="1" l="1"/>
  <c r="I12" i="1" l="1"/>
  <c r="D16" i="1"/>
  <c r="H12" i="1"/>
  <c r="G12" i="1" s="1"/>
  <c r="F12" i="1" s="1"/>
  <c r="E12" i="1" s="1"/>
  <c r="D12" i="1" s="1"/>
  <c r="H15" i="1"/>
  <c r="H19" i="1"/>
  <c r="H21" i="1"/>
  <c r="D19" i="1" l="1"/>
  <c r="D20" i="1"/>
  <c r="D21" i="1"/>
  <c r="D22" i="1"/>
  <c r="D7" i="1"/>
  <c r="D8" i="1"/>
  <c r="D11" i="1"/>
  <c r="E18" i="1"/>
  <c r="E17" i="1" s="1"/>
  <c r="E14" i="1" s="1"/>
  <c r="E10" i="1"/>
  <c r="D10" i="1" s="1"/>
  <c r="D14" i="1" l="1"/>
  <c r="E13" i="1"/>
  <c r="E9" i="1"/>
  <c r="E5" i="1" s="1"/>
  <c r="D5" i="1" s="1"/>
  <c r="D18" i="1"/>
  <c r="D17" i="1" s="1"/>
  <c r="D13" i="1" l="1"/>
  <c r="D9" i="1"/>
  <c r="E4" i="1"/>
  <c r="D4" i="1" s="1"/>
  <c r="F15" i="1"/>
  <c r="F20" i="1"/>
  <c r="F22" i="1"/>
  <c r="G18" i="1"/>
  <c r="G17" i="1" s="1"/>
  <c r="G14" i="1" s="1"/>
  <c r="G13" i="1" s="1"/>
  <c r="F6" i="1"/>
  <c r="F7" i="1"/>
  <c r="F8" i="1"/>
  <c r="F11" i="1"/>
  <c r="G10" i="1"/>
  <c r="G9" i="1" s="1"/>
  <c r="G5" i="1" s="1"/>
  <c r="F5" i="1" s="1"/>
  <c r="F13" i="1" l="1"/>
  <c r="F18" i="1"/>
  <c r="F17" i="1" s="1"/>
  <c r="F10" i="1"/>
  <c r="F9" i="1"/>
  <c r="G4" i="1"/>
  <c r="F4" i="1" s="1"/>
  <c r="H20" i="1"/>
  <c r="I18" i="1"/>
  <c r="I17" i="1" s="1"/>
  <c r="I14" i="1" s="1"/>
  <c r="I13" i="1" s="1"/>
  <c r="F14" i="1" l="1"/>
  <c r="H18" i="1"/>
  <c r="H17" i="1" s="1"/>
  <c r="H11" i="1"/>
  <c r="I10" i="1"/>
  <c r="H8" i="1"/>
  <c r="H7" i="1"/>
  <c r="H6" i="1"/>
  <c r="H14" i="1" l="1"/>
  <c r="I5" i="1"/>
  <c r="H9" i="1"/>
  <c r="H10" i="1"/>
  <c r="H13" i="1" l="1"/>
  <c r="I4" i="1"/>
  <c r="H4" i="1" s="1"/>
  <c r="H5" i="1"/>
</calcChain>
</file>

<file path=xl/sharedStrings.xml><?xml version="1.0" encoding="utf-8"?>
<sst xmlns="http://schemas.openxmlformats.org/spreadsheetml/2006/main" count="48" uniqueCount="25">
  <si>
    <t/>
  </si>
  <si>
    <t>დასახელება</t>
  </si>
  <si>
    <t>სულ</t>
  </si>
  <si>
    <t>საბიუჯეტო სახსრები</t>
  </si>
  <si>
    <t xml:space="preserve">საბიუჯეტო სახსრები 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</si>
  <si>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</si>
  <si>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</si>
  <si>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</si>
  <si>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</si>
  <si>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</si>
  <si>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სხვადასხვა ხარჯები</t>
  </si>
  <si>
    <t>სხვადასხვა მიმდინარე ხარჯები</t>
  </si>
  <si>
    <t>სხვადასხვა კაპიტალური ხარჯები</t>
  </si>
  <si>
    <t>არაფინანსური აქტივების ზრდა</t>
  </si>
  <si>
    <t>ფინანსური აქტივების ზრდა</t>
  </si>
  <si>
    <t>პროგრამული კოდი</t>
  </si>
  <si>
    <t>24 08 01</t>
  </si>
  <si>
    <t>სსიპ - საქართველოს ინოვაციების და ტექნოლოგიების სააგენტო</t>
  </si>
  <si>
    <t>ათას ლარებში</t>
  </si>
  <si>
    <t>სუბსიდია</t>
  </si>
  <si>
    <t>საქართველოში ინოვაციებისა და ტექნოლოგიების განვითარების ხელშეწყობა; ქუთაისის ტექნოლოგიური ჰაბის განვითარება</t>
  </si>
  <si>
    <t>2025 წლის გეგმა</t>
  </si>
  <si>
    <t>24.08.02.01; 24 08 02 02</t>
  </si>
  <si>
    <t>I-II კვარტლის დაზუსტებული გეგმა</t>
  </si>
  <si>
    <t>I-II კვარტლის საკასო შესრულება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</si>
</sst>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9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/>
      <right/>
      <top/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1" xfId="0" applyFont="1" applyBorder="1" applyAlignment="1">
      <alignment horizontal="left" vertical="center" wrapText="1" indent="3" readingOrder="1"/>
    </xf>
    <xf numFmtId="0" fontId="5" fillId="0" borderId="1" xfId="0" applyFont="1" applyBorder="1" applyAlignment="1">
      <alignment horizontal="left" vertical="center" wrapText="1" indent="4" readingOrder="1"/>
    </xf>
    <xf numFmtId="0" fontId="2" fillId="2" borderId="0" xfId="0" applyFont="1" applyFill="1"/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5" fillId="0" borderId="2" xfId="0" applyFont="1" applyBorder="1" applyAlignment="1">
      <alignment horizontal="left" vertical="center" wrapText="1" inden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center" wrapText="1" indent="2" readingOrder="1"/>
    </xf>
    <xf numFmtId="167" fontId="2" fillId="0" borderId="0" xfId="4" applyFont="1"/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I16" sqref="I16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61.6640625" customWidth="1"/>
    <col min="4" max="9" width="15.109375" customWidth="1"/>
    <col min="10" max="10" width="15.6640625" bestFit="1" customWidth="1"/>
  </cols>
  <sheetData>
    <row r="1" spans="2:10" ht="15" thickBot="1" x14ac:dyDescent="0.35">
      <c r="I1" t="s">
        <v>18</v>
      </c>
    </row>
    <row r="2" spans="2:10" ht="38.25" customHeight="1" thickTop="1" thickBot="1" x14ac:dyDescent="0.35">
      <c r="B2" s="22" t="s">
        <v>15</v>
      </c>
      <c r="C2" s="21" t="s">
        <v>1</v>
      </c>
      <c r="D2" s="18" t="s">
        <v>21</v>
      </c>
      <c r="E2" s="19"/>
      <c r="F2" s="18" t="s">
        <v>23</v>
      </c>
      <c r="G2" s="20"/>
      <c r="H2" s="18" t="s">
        <v>24</v>
      </c>
      <c r="I2" s="19"/>
    </row>
    <row r="3" spans="2:10" ht="39.9" customHeight="1" thickTop="1" thickBot="1" x14ac:dyDescent="0.35">
      <c r="B3" s="22"/>
      <c r="C3" s="21"/>
      <c r="D3" s="1" t="s">
        <v>2</v>
      </c>
      <c r="E3" s="1" t="s">
        <v>4</v>
      </c>
      <c r="F3" s="1" t="s">
        <v>2</v>
      </c>
      <c r="G3" s="1" t="s">
        <v>3</v>
      </c>
      <c r="H3" s="1" t="s">
        <v>2</v>
      </c>
      <c r="I3" s="1" t="s">
        <v>3</v>
      </c>
    </row>
    <row r="4" spans="2:10" ht="30" thickTop="1" thickBot="1" x14ac:dyDescent="0.35">
      <c r="B4" s="2" t="s">
        <v>16</v>
      </c>
      <c r="C4" s="3" t="s">
        <v>17</v>
      </c>
      <c r="D4" s="4">
        <f>E4</f>
        <v>3550</v>
      </c>
      <c r="E4" s="4">
        <f>E5+E12</f>
        <v>3550</v>
      </c>
      <c r="F4" s="4">
        <f>G4</f>
        <v>1783</v>
      </c>
      <c r="G4" s="4">
        <f>G5+G12</f>
        <v>1783</v>
      </c>
      <c r="H4" s="4">
        <f t="shared" ref="H4:H21" si="0">SUM(I4:I4)</f>
        <v>1529.6873500000002</v>
      </c>
      <c r="I4" s="4">
        <f>SUM(I5,I12)</f>
        <v>1529.6873500000002</v>
      </c>
    </row>
    <row r="5" spans="2:10" ht="15.6" thickTop="1" thickBot="1" x14ac:dyDescent="0.35">
      <c r="B5" s="2" t="s">
        <v>0</v>
      </c>
      <c r="C5" s="5" t="s">
        <v>5</v>
      </c>
      <c r="D5" s="6">
        <f t="shared" ref="D5:E12" si="1">E5</f>
        <v>3550</v>
      </c>
      <c r="E5" s="6">
        <f>E6+E7+E8+E9</f>
        <v>3550</v>
      </c>
      <c r="F5" s="6">
        <f t="shared" ref="F5:I12" si="2">G5</f>
        <v>1783</v>
      </c>
      <c r="G5" s="6">
        <f>G6+G7+G8+G9</f>
        <v>1783</v>
      </c>
      <c r="H5" s="6">
        <f t="shared" si="0"/>
        <v>1529.6873500000002</v>
      </c>
      <c r="I5" s="6">
        <f>SUM(I6:I9)</f>
        <v>1529.6873500000002</v>
      </c>
    </row>
    <row r="6" spans="2:10" s="10" customFormat="1" ht="15.6" thickTop="1" thickBot="1" x14ac:dyDescent="0.35">
      <c r="B6" s="2" t="s">
        <v>0</v>
      </c>
      <c r="C6" s="7" t="s">
        <v>6</v>
      </c>
      <c r="D6" s="6">
        <f>E6</f>
        <v>2014</v>
      </c>
      <c r="E6" s="15">
        <v>2014</v>
      </c>
      <c r="F6" s="6">
        <f t="shared" si="2"/>
        <v>1000</v>
      </c>
      <c r="G6" s="6">
        <v>1000</v>
      </c>
      <c r="H6" s="6">
        <f t="shared" si="0"/>
        <v>818.68465000000003</v>
      </c>
      <c r="I6" s="6">
        <f>818684.65/1000</f>
        <v>818.68465000000003</v>
      </c>
    </row>
    <row r="7" spans="2:10" s="10" customFormat="1" ht="15.6" thickTop="1" thickBot="1" x14ac:dyDescent="0.35">
      <c r="B7" s="2" t="s">
        <v>0</v>
      </c>
      <c r="C7" s="7" t="s">
        <v>7</v>
      </c>
      <c r="D7" s="6">
        <f t="shared" si="1"/>
        <v>1481</v>
      </c>
      <c r="E7" s="15">
        <v>1481</v>
      </c>
      <c r="F7" s="6">
        <f t="shared" si="2"/>
        <v>750</v>
      </c>
      <c r="G7" s="6">
        <v>750</v>
      </c>
      <c r="H7" s="6">
        <f t="shared" si="0"/>
        <v>679.32514000000003</v>
      </c>
      <c r="I7" s="6">
        <f>679325.14/1000</f>
        <v>679.32514000000003</v>
      </c>
    </row>
    <row r="8" spans="2:10" s="10" customFormat="1" ht="15.6" thickTop="1" thickBot="1" x14ac:dyDescent="0.35">
      <c r="B8" s="2" t="s">
        <v>0</v>
      </c>
      <c r="C8" s="7" t="s">
        <v>8</v>
      </c>
      <c r="D8" s="6">
        <f t="shared" si="1"/>
        <v>50</v>
      </c>
      <c r="E8" s="15">
        <v>50</v>
      </c>
      <c r="F8" s="6">
        <f t="shared" si="2"/>
        <v>30</v>
      </c>
      <c r="G8" s="6">
        <v>30</v>
      </c>
      <c r="H8" s="6">
        <f t="shared" si="0"/>
        <v>30</v>
      </c>
      <c r="I8" s="6">
        <f>30000/1000</f>
        <v>30</v>
      </c>
    </row>
    <row r="9" spans="2:10" ht="15.6" thickTop="1" thickBot="1" x14ac:dyDescent="0.35">
      <c r="B9" s="2" t="s">
        <v>0</v>
      </c>
      <c r="C9" s="7" t="s">
        <v>9</v>
      </c>
      <c r="D9" s="6">
        <f t="shared" si="1"/>
        <v>5</v>
      </c>
      <c r="E9" s="6">
        <f>E10</f>
        <v>5</v>
      </c>
      <c r="F9" s="6">
        <f t="shared" si="2"/>
        <v>3</v>
      </c>
      <c r="G9" s="6">
        <f>G10</f>
        <v>3</v>
      </c>
      <c r="H9" s="6">
        <f t="shared" si="0"/>
        <v>1.6775599999999999</v>
      </c>
      <c r="I9" s="6">
        <f>SUM(I10)</f>
        <v>1.6775599999999999</v>
      </c>
    </row>
    <row r="10" spans="2:10" ht="15.6" thickTop="1" thickBot="1" x14ac:dyDescent="0.35">
      <c r="B10" s="2" t="s">
        <v>0</v>
      </c>
      <c r="C10" s="8" t="s">
        <v>10</v>
      </c>
      <c r="D10" s="6">
        <f t="shared" si="1"/>
        <v>5</v>
      </c>
      <c r="E10" s="6">
        <f>E11</f>
        <v>5</v>
      </c>
      <c r="F10" s="6">
        <f t="shared" si="2"/>
        <v>3</v>
      </c>
      <c r="G10" s="6">
        <f>G11</f>
        <v>3</v>
      </c>
      <c r="H10" s="6">
        <f t="shared" si="0"/>
        <v>1.6775599999999999</v>
      </c>
      <c r="I10" s="6">
        <f t="shared" ref="I9:I10" si="3">SUM(I11)</f>
        <v>1.6775599999999999</v>
      </c>
    </row>
    <row r="11" spans="2:10" s="10" customFormat="1" ht="15.6" thickTop="1" thickBot="1" x14ac:dyDescent="0.35">
      <c r="B11" s="2" t="s">
        <v>0</v>
      </c>
      <c r="C11" s="9" t="s">
        <v>11</v>
      </c>
      <c r="D11" s="6">
        <f t="shared" si="1"/>
        <v>5</v>
      </c>
      <c r="E11" s="6">
        <v>5</v>
      </c>
      <c r="F11" s="6">
        <f t="shared" si="2"/>
        <v>3</v>
      </c>
      <c r="G11" s="6">
        <v>3</v>
      </c>
      <c r="H11" s="6">
        <f t="shared" si="0"/>
        <v>1.6775599999999999</v>
      </c>
      <c r="I11" s="6">
        <f>1677.56/1000</f>
        <v>1.6775599999999999</v>
      </c>
    </row>
    <row r="12" spans="2:10" s="10" customFormat="1" ht="15.6" thickTop="1" thickBot="1" x14ac:dyDescent="0.35">
      <c r="B12" s="2" t="s">
        <v>0</v>
      </c>
      <c r="C12" s="5" t="s">
        <v>13</v>
      </c>
      <c r="D12" s="6">
        <f t="shared" si="1"/>
        <v>0</v>
      </c>
      <c r="E12" s="6">
        <f t="shared" si="1"/>
        <v>0</v>
      </c>
      <c r="F12" s="6">
        <f t="shared" si="2"/>
        <v>0</v>
      </c>
      <c r="G12" s="6">
        <f t="shared" si="2"/>
        <v>0</v>
      </c>
      <c r="H12" s="6">
        <f t="shared" si="0"/>
        <v>0</v>
      </c>
      <c r="I12" s="6">
        <f t="shared" si="2"/>
        <v>0</v>
      </c>
    </row>
    <row r="13" spans="2:10" ht="44.4" thickTop="1" thickBot="1" x14ac:dyDescent="0.35">
      <c r="B13" s="2" t="s">
        <v>22</v>
      </c>
      <c r="C13" s="3" t="s">
        <v>20</v>
      </c>
      <c r="D13" s="4">
        <f>E13</f>
        <v>45300</v>
      </c>
      <c r="E13" s="4">
        <f>E14+E21+E22</f>
        <v>45300</v>
      </c>
      <c r="F13" s="4">
        <f>G13</f>
        <v>24205</v>
      </c>
      <c r="G13" s="4">
        <f>G14+G21+G22</f>
        <v>24205</v>
      </c>
      <c r="H13" s="4">
        <f t="shared" si="0"/>
        <v>6628.8717499999993</v>
      </c>
      <c r="I13" s="4">
        <f>I14+I21+I22</f>
        <v>6628.8717499999993</v>
      </c>
      <c r="J13" s="17"/>
    </row>
    <row r="14" spans="2:10" ht="15.6" thickTop="1" thickBot="1" x14ac:dyDescent="0.35">
      <c r="B14" s="2" t="s">
        <v>0</v>
      </c>
      <c r="C14" s="5" t="s">
        <v>5</v>
      </c>
      <c r="D14" s="6">
        <f>E14</f>
        <v>26700</v>
      </c>
      <c r="E14" s="6">
        <f>E15+E17+E16</f>
        <v>26700</v>
      </c>
      <c r="F14" s="6">
        <f t="shared" ref="F14:F22" si="4">G14</f>
        <v>11491</v>
      </c>
      <c r="G14" s="6">
        <f>G15+G17+G16</f>
        <v>11491</v>
      </c>
      <c r="H14" s="6">
        <f t="shared" si="0"/>
        <v>6294.5670499999997</v>
      </c>
      <c r="I14" s="6">
        <f>I15+I17+I16</f>
        <v>6294.5670499999997</v>
      </c>
    </row>
    <row r="15" spans="2:10" ht="15.6" thickTop="1" thickBot="1" x14ac:dyDescent="0.35">
      <c r="B15" s="2" t="s">
        <v>0</v>
      </c>
      <c r="C15" s="7" t="s">
        <v>7</v>
      </c>
      <c r="D15" s="6">
        <f>E15</f>
        <v>15000</v>
      </c>
      <c r="E15" s="6">
        <f>14500+500</f>
        <v>15000</v>
      </c>
      <c r="F15" s="6">
        <f t="shared" si="4"/>
        <v>6891</v>
      </c>
      <c r="G15" s="6">
        <f>(6591000+300000)/1000</f>
        <v>6891</v>
      </c>
      <c r="H15" s="6">
        <f t="shared" si="0"/>
        <v>3414.8418099999999</v>
      </c>
      <c r="I15" s="6">
        <f>(3379231.16+35610.65)/1000</f>
        <v>3414.8418099999999</v>
      </c>
    </row>
    <row r="16" spans="2:10" ht="15.6" thickTop="1" thickBot="1" x14ac:dyDescent="0.35">
      <c r="B16" s="2"/>
      <c r="C16" s="16" t="s">
        <v>19</v>
      </c>
      <c r="D16" s="6">
        <f t="shared" ref="D16:D22" si="5">E16</f>
        <v>6200</v>
      </c>
      <c r="E16" s="6">
        <v>6200</v>
      </c>
      <c r="F16" s="6">
        <f>G16</f>
        <v>2700</v>
      </c>
      <c r="G16" s="6">
        <f>2700000/1000</f>
        <v>2700</v>
      </c>
      <c r="H16" s="6">
        <f t="shared" si="0"/>
        <v>1231.1214399999999</v>
      </c>
      <c r="I16" s="6">
        <f>1231121.44/1000</f>
        <v>1231.1214399999999</v>
      </c>
    </row>
    <row r="17" spans="2:9" ht="15.6" thickTop="1" thickBot="1" x14ac:dyDescent="0.35">
      <c r="B17" s="2" t="s">
        <v>0</v>
      </c>
      <c r="C17" s="11" t="s">
        <v>9</v>
      </c>
      <c r="D17" s="6">
        <f>D18</f>
        <v>5500</v>
      </c>
      <c r="E17" s="6">
        <f t="shared" ref="E17:I17" si="6">E18</f>
        <v>5500</v>
      </c>
      <c r="F17" s="6">
        <f>F18</f>
        <v>1900</v>
      </c>
      <c r="G17" s="6">
        <f t="shared" si="6"/>
        <v>1900</v>
      </c>
      <c r="H17" s="6">
        <f t="shared" si="6"/>
        <v>1648.6038000000001</v>
      </c>
      <c r="I17" s="6">
        <f t="shared" si="6"/>
        <v>1648.6038000000001</v>
      </c>
    </row>
    <row r="18" spans="2:9" ht="15.6" thickTop="1" thickBot="1" x14ac:dyDescent="0.35">
      <c r="B18" s="2" t="s">
        <v>0</v>
      </c>
      <c r="C18" s="12" t="s">
        <v>10</v>
      </c>
      <c r="D18" s="6">
        <f t="shared" si="5"/>
        <v>5500</v>
      </c>
      <c r="E18" s="6">
        <f>E19</f>
        <v>5500</v>
      </c>
      <c r="F18" s="6">
        <f t="shared" si="4"/>
        <v>1900</v>
      </c>
      <c r="G18" s="6">
        <f>G19</f>
        <v>1900</v>
      </c>
      <c r="H18" s="6">
        <f t="shared" si="0"/>
        <v>1648.6038000000001</v>
      </c>
      <c r="I18" s="6">
        <f t="shared" ref="I18" si="7">SUM(I19)</f>
        <v>1648.6038000000001</v>
      </c>
    </row>
    <row r="19" spans="2:9" ht="15.6" thickTop="1" thickBot="1" x14ac:dyDescent="0.35">
      <c r="B19" s="2" t="s">
        <v>0</v>
      </c>
      <c r="C19" s="13" t="s">
        <v>11</v>
      </c>
      <c r="D19" s="6">
        <f t="shared" si="5"/>
        <v>5500</v>
      </c>
      <c r="E19" s="6">
        <v>5500</v>
      </c>
      <c r="F19" s="6">
        <f>G19</f>
        <v>1900</v>
      </c>
      <c r="G19" s="6">
        <f>1900000/1000</f>
        <v>1900</v>
      </c>
      <c r="H19" s="6">
        <f t="shared" si="0"/>
        <v>1648.6038000000001</v>
      </c>
      <c r="I19" s="6">
        <f>1648603.8/1000</f>
        <v>1648.6038000000001</v>
      </c>
    </row>
    <row r="20" spans="2:9" ht="15.6" thickTop="1" thickBot="1" x14ac:dyDescent="0.35">
      <c r="B20" s="2" t="s">
        <v>0</v>
      </c>
      <c r="C20" s="13" t="s">
        <v>12</v>
      </c>
      <c r="D20" s="6">
        <f t="shared" si="5"/>
        <v>0</v>
      </c>
      <c r="E20" s="6">
        <v>0</v>
      </c>
      <c r="F20" s="6">
        <f t="shared" si="4"/>
        <v>0</v>
      </c>
      <c r="G20" s="6">
        <v>0</v>
      </c>
      <c r="H20" s="6">
        <f t="shared" si="0"/>
        <v>0</v>
      </c>
      <c r="I20" s="6">
        <v>0</v>
      </c>
    </row>
    <row r="21" spans="2:9" ht="15.6" thickTop="1" thickBot="1" x14ac:dyDescent="0.35">
      <c r="B21" s="2" t="s">
        <v>0</v>
      </c>
      <c r="C21" s="5" t="s">
        <v>13</v>
      </c>
      <c r="D21" s="6">
        <f t="shared" si="5"/>
        <v>16150</v>
      </c>
      <c r="E21" s="6">
        <f>7650+8500</f>
        <v>16150</v>
      </c>
      <c r="F21" s="6">
        <f t="shared" si="4"/>
        <v>10264</v>
      </c>
      <c r="G21" s="6">
        <f>(6264000+4000000)/1000</f>
        <v>10264</v>
      </c>
      <c r="H21" s="6">
        <f t="shared" si="0"/>
        <v>334.30470000000003</v>
      </c>
      <c r="I21" s="6">
        <f>(161304.7+173000)/1000</f>
        <v>334.30470000000003</v>
      </c>
    </row>
    <row r="22" spans="2:9" ht="15.6" thickTop="1" thickBot="1" x14ac:dyDescent="0.35">
      <c r="B22" s="2"/>
      <c r="C22" s="14" t="s">
        <v>14</v>
      </c>
      <c r="D22" s="6">
        <f t="shared" si="5"/>
        <v>2450</v>
      </c>
      <c r="E22" s="6">
        <v>2450</v>
      </c>
      <c r="F22" s="6">
        <f t="shared" si="4"/>
        <v>2450</v>
      </c>
      <c r="G22" s="6">
        <f>2450000/1000</f>
        <v>2450</v>
      </c>
      <c r="H22" s="6">
        <v>0</v>
      </c>
      <c r="I22" s="6">
        <f>0</f>
        <v>0</v>
      </c>
    </row>
    <row r="23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2025-07-01T11:41:17Z</dcterms:modified>
  <cp:category/>
  <cp:contentStatus/>
</cp:coreProperties>
</file>