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4 წელი\წლიური და კვარტალური ფორმები\საიტზე განსათავსებელი ინფ\IV კვარტალი\"/>
    </mc:Choice>
  </mc:AlternateContent>
  <xr:revisionPtr revIDLastSave="0" documentId="13_ncr:1_{A7B07346-212C-498F-928F-2DE50C6F8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1" i="1"/>
  <c r="F21" i="1" s="1"/>
  <c r="G16" i="1"/>
  <c r="G19" i="1"/>
  <c r="G22" i="1"/>
  <c r="I21" i="1"/>
  <c r="I15" i="1"/>
  <c r="I19" i="1"/>
  <c r="I16" i="1"/>
  <c r="I22" i="1"/>
  <c r="I6" i="1"/>
  <c r="I7" i="1"/>
  <c r="I8" i="1"/>
  <c r="I11" i="1"/>
  <c r="E13" i="1"/>
  <c r="F16" i="1"/>
  <c r="F19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D14" i="1" s="1"/>
  <c r="E10" i="1"/>
  <c r="D10" i="1" s="1"/>
  <c r="E9" i="1" l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<sst xmlns="http://schemas.openxmlformats.org/spreadsheetml/2006/main" count="48" uniqueCount="25">
  <si>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</si>
  <si>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</si>
  <si>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</si>
  <si>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</si>
  <si>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</si>
  <si>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</si>
  <si>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</si>
  <si>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</si>
  <si>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</si>
  <si>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</si>
  <si>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</si>
  <si>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</si>
  <si>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</si>
  <si>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</si>
  <si>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</si>
  <si>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</si>
  <si>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</si>
  <si>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</si>
  <si>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</si>
  <si>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</si>
  <si>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I-IV კვარტლის დაზუსტებული გეგმა</t>
  </si>
  <si>
    <t>I-IV კვარტლის საკასო შესრულება</t>
  </si>
  <si>
    <t>2024 წლის გეგმა</t>
  </si>
  <si>
    <t>საქართველოში ინოვაციებისა და ტექნოლოგიების განვითარების ხელშეწყობა; ქუთაისის ტექნოლოგიური ჰაბის განვითარება</t>
  </si>
  <si>
    <t>24.08.02.01; 24 08 02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</si>
</sst>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  <xf numFmtId="167" fontId="2" fillId="0" borderId="0" xfId="4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1" t="s">
        <v>15</v>
      </c>
      <c r="C2" s="20" t="s">
        <v>1</v>
      </c>
      <c r="D2" s="17" t="s">
        <v>22</v>
      </c>
      <c r="E2" s="18"/>
      <c r="F2" s="17" t="s">
        <v>20</v>
      </c>
      <c r="G2" s="19"/>
      <c r="H2" s="17" t="s">
        <v>21</v>
      </c>
      <c r="I2" s="18"/>
    </row>
    <row r="3" spans="2:10" ht="39.9" customHeight="1" thickTop="1" thickBot="1" x14ac:dyDescent="0.35">
      <c r="B3" s="21"/>
      <c r="C3" s="20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0" thickTop="1" thickBot="1" x14ac:dyDescent="0.35">
      <c r="B4" s="2" t="s">
        <v>16</v>
      </c>
      <c r="C4" s="3" t="s">
        <v>17</v>
      </c>
      <c r="D4" s="4">
        <f>E4</f>
        <v>3295</v>
      </c>
      <c r="E4" s="4">
        <f>E5+E12</f>
        <v>3295</v>
      </c>
      <c r="F4" s="4">
        <f>G4</f>
        <v>3295</v>
      </c>
      <c r="G4" s="4">
        <f>G5+G12</f>
        <v>3295</v>
      </c>
      <c r="H4" s="4">
        <f t="shared" ref="H4:H21" si="0">SUM(I4:I4)</f>
        <v>2977.3024400000004</v>
      </c>
      <c r="I4" s="4">
        <f>SUM(I5,I12)</f>
        <v>2977.3024400000004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3295</v>
      </c>
      <c r="E5" s="6">
        <f>E6+E7+E8+E9</f>
        <v>3295</v>
      </c>
      <c r="F5" s="6">
        <f t="shared" ref="F5:I12" si="2">G5</f>
        <v>3295</v>
      </c>
      <c r="G5" s="6">
        <f>G6+G7+G8+G9</f>
        <v>3295</v>
      </c>
      <c r="H5" s="6">
        <f t="shared" si="0"/>
        <v>2977.3024400000004</v>
      </c>
      <c r="I5" s="6">
        <f>SUM(I6:I9)</f>
        <v>2977.3024400000004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1564</v>
      </c>
      <c r="E6" s="15">
        <v>1564</v>
      </c>
      <c r="F6" s="6">
        <f t="shared" si="2"/>
        <v>1564</v>
      </c>
      <c r="G6" s="6">
        <v>1564</v>
      </c>
      <c r="H6" s="6">
        <f t="shared" si="0"/>
        <v>1434.6432</v>
      </c>
      <c r="I6" s="6">
        <f>1434643.2/1000</f>
        <v>1434.6432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1688</v>
      </c>
      <c r="E7" s="15">
        <v>1688</v>
      </c>
      <c r="F7" s="6">
        <f t="shared" si="2"/>
        <v>1688</v>
      </c>
      <c r="G7" s="6">
        <v>1688</v>
      </c>
      <c r="H7" s="6">
        <f t="shared" si="0"/>
        <v>1509.15525</v>
      </c>
      <c r="I7" s="6">
        <f>1509155.25/1000</f>
        <v>1509.15525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38</v>
      </c>
      <c r="E8" s="15">
        <v>38</v>
      </c>
      <c r="F8" s="6">
        <f t="shared" si="2"/>
        <v>38</v>
      </c>
      <c r="G8" s="6">
        <v>38</v>
      </c>
      <c r="H8" s="6">
        <f t="shared" si="0"/>
        <v>29.677709999999998</v>
      </c>
      <c r="I8" s="6">
        <f>29677.71/1000</f>
        <v>29.677709999999998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5</v>
      </c>
      <c r="G9" s="6">
        <f>G10</f>
        <v>5</v>
      </c>
      <c r="H9" s="6">
        <f t="shared" si="0"/>
        <v>3.8262800000000001</v>
      </c>
      <c r="I9" s="6">
        <f t="shared" ref="I9:I10" si="3">SUM(I10)</f>
        <v>3.8262800000000001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5</v>
      </c>
      <c r="G10" s="6">
        <f>G11</f>
        <v>5</v>
      </c>
      <c r="H10" s="6">
        <f t="shared" si="0"/>
        <v>3.8262800000000001</v>
      </c>
      <c r="I10" s="6">
        <f t="shared" si="3"/>
        <v>3.8262800000000001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5</v>
      </c>
      <c r="G11" s="6">
        <v>5</v>
      </c>
      <c r="H11" s="6">
        <f t="shared" si="0"/>
        <v>3.8262800000000001</v>
      </c>
      <c r="I11" s="6">
        <f>3826.28/1000</f>
        <v>3.8262800000000001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44.4" thickTop="1" thickBot="1" x14ac:dyDescent="0.35">
      <c r="B13" s="2" t="s">
        <v>24</v>
      </c>
      <c r="C13" s="3" t="s">
        <v>23</v>
      </c>
      <c r="D13" s="4">
        <f>E13</f>
        <v>31855</v>
      </c>
      <c r="E13" s="4">
        <f>E14+E21+E22</f>
        <v>31855</v>
      </c>
      <c r="F13" s="4">
        <f>G13</f>
        <v>35840.234000000004</v>
      </c>
      <c r="G13" s="4">
        <f>G14+G21+G22</f>
        <v>35840.234000000004</v>
      </c>
      <c r="H13" s="4">
        <f t="shared" si="0"/>
        <v>35094.637000000002</v>
      </c>
      <c r="I13" s="4">
        <f>I14+I21+I22</f>
        <v>35094.637000000002</v>
      </c>
      <c r="J13" s="22"/>
    </row>
    <row r="14" spans="2:10" ht="15.6" thickTop="1" thickBot="1" x14ac:dyDescent="0.35">
      <c r="B14" s="2" t="s">
        <v>0</v>
      </c>
      <c r="C14" s="5" t="s">
        <v>5</v>
      </c>
      <c r="D14" s="6">
        <f>E14</f>
        <v>25455</v>
      </c>
      <c r="E14" s="6">
        <f>E15+E17+E16</f>
        <v>25455</v>
      </c>
      <c r="F14" s="6">
        <f t="shared" ref="F14:F22" si="4">G14</f>
        <v>25900.991000000002</v>
      </c>
      <c r="G14" s="6">
        <f>G15+G17+G16</f>
        <v>25900.991000000002</v>
      </c>
      <c r="H14" s="6">
        <f t="shared" si="0"/>
        <v>25182.0157</v>
      </c>
      <c r="I14" s="6">
        <f>I15+I17+I16</f>
        <v>25182.0157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12755</v>
      </c>
      <c r="E15" s="6">
        <v>12755</v>
      </c>
      <c r="F15" s="6">
        <f t="shared" si="4"/>
        <v>14920</v>
      </c>
      <c r="G15" s="6">
        <f>(13955000+965000)/1000</f>
        <v>14920</v>
      </c>
      <c r="H15" s="6">
        <f t="shared" si="0"/>
        <v>14444.90826</v>
      </c>
      <c r="I15" s="6">
        <f>(13482257.54+962650.72)/1000</f>
        <v>14444.90826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7465</v>
      </c>
      <c r="E16" s="6">
        <v>7465</v>
      </c>
      <c r="F16" s="6">
        <f>G16</f>
        <v>7265</v>
      </c>
      <c r="G16" s="6">
        <f>7265000/1000</f>
        <v>7265</v>
      </c>
      <c r="H16" s="6">
        <v>0</v>
      </c>
      <c r="I16" s="6">
        <f>7067407.21/1000</f>
        <v>7067.4072100000003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5235</v>
      </c>
      <c r="E17" s="6">
        <f t="shared" ref="E17:I17" si="6">E18</f>
        <v>5235</v>
      </c>
      <c r="F17" s="6">
        <f>F18</f>
        <v>3715.991</v>
      </c>
      <c r="G17" s="6">
        <f t="shared" si="6"/>
        <v>3715.991</v>
      </c>
      <c r="H17" s="6">
        <f t="shared" si="6"/>
        <v>3669.7002299999999</v>
      </c>
      <c r="I17" s="6">
        <f t="shared" si="6"/>
        <v>3669.7002299999999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5235</v>
      </c>
      <c r="E18" s="6">
        <f>E19</f>
        <v>5235</v>
      </c>
      <c r="F18" s="6">
        <f t="shared" si="4"/>
        <v>3715.991</v>
      </c>
      <c r="G18" s="6">
        <f>G19</f>
        <v>3715.991</v>
      </c>
      <c r="H18" s="6">
        <f t="shared" si="0"/>
        <v>3669.7002299999999</v>
      </c>
      <c r="I18" s="6">
        <f t="shared" ref="I18" si="7">SUM(I19)</f>
        <v>3669.7002299999999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5235</v>
      </c>
      <c r="E19" s="6">
        <v>5235</v>
      </c>
      <c r="F19" s="6">
        <f>G19</f>
        <v>3715.991</v>
      </c>
      <c r="G19" s="6">
        <f>3715991/1000</f>
        <v>3715.991</v>
      </c>
      <c r="H19" s="6">
        <f t="shared" si="0"/>
        <v>3669.7002299999999</v>
      </c>
      <c r="I19" s="6">
        <f>3669700.23/1000</f>
        <v>3669.7002299999999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4400</v>
      </c>
      <c r="E21" s="6">
        <v>4400</v>
      </c>
      <c r="F21" s="6">
        <f t="shared" si="4"/>
        <v>6644.2430000000004</v>
      </c>
      <c r="G21" s="6">
        <f>(544540+6099703)/1000</f>
        <v>6644.2430000000004</v>
      </c>
      <c r="H21" s="6">
        <f t="shared" si="0"/>
        <v>6636.5507300000008</v>
      </c>
      <c r="I21" s="6">
        <f>(542000.73+6094550)/1000</f>
        <v>6636.5507300000008</v>
      </c>
    </row>
    <row r="22" spans="2:9" ht="15.6" thickTop="1" thickBot="1" x14ac:dyDescent="0.35">
      <c r="B22" s="2"/>
      <c r="C22" s="14" t="s">
        <v>14</v>
      </c>
      <c r="D22" s="6">
        <f t="shared" si="5"/>
        <v>2000</v>
      </c>
      <c r="E22" s="6">
        <v>2000</v>
      </c>
      <c r="F22" s="6">
        <f t="shared" si="4"/>
        <v>3295</v>
      </c>
      <c r="G22" s="6">
        <f>3295000/1000</f>
        <v>3295</v>
      </c>
      <c r="H22" s="6">
        <v>0</v>
      </c>
      <c r="I22" s="6">
        <f>3276070.57/1000</f>
        <v>3276.0705699999999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2025-01-15T06:45:19Z</dcterms:modified>
  <cp:category/>
  <cp:contentStatus/>
</cp:coreProperties>
</file>